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workbookProtection workbookPassword="CA74" lockStructure="1"/>
  <bookViews>
    <workbookView xWindow="360" yWindow="120" windowWidth="16515" windowHeight="7200"/>
  </bookViews>
  <sheets>
    <sheet name="Hoja1" sheetId="1" r:id="rId1"/>
    <sheet name="Hoja2" sheetId="2" state="hidden" r:id="rId2"/>
    <sheet name="Hoja3" sheetId="3" state="hidden" r:id="rId3"/>
  </sheets>
  <definedNames>
    <definedName name="_xlnm.Print_Area" localSheetId="0">Hoja1!$A$1:$J$87</definedName>
  </definedNames>
  <calcPr calcId="145621"/>
</workbook>
</file>

<file path=xl/calcChain.xml><?xml version="1.0" encoding="utf-8"?>
<calcChain xmlns="http://schemas.openxmlformats.org/spreadsheetml/2006/main">
  <c r="D55" i="1" l="1"/>
  <c r="D38" i="1"/>
  <c r="D32" i="1"/>
  <c r="J18" i="1" l="1"/>
  <c r="J17" i="1"/>
  <c r="J16" i="1"/>
  <c r="J15" i="1"/>
  <c r="J14" i="1"/>
  <c r="J13" i="1"/>
  <c r="J12" i="1"/>
  <c r="J10" i="1"/>
  <c r="J9" i="1"/>
  <c r="J7" i="1"/>
  <c r="J5" i="1"/>
  <c r="J8" i="1"/>
  <c r="D36" i="1"/>
  <c r="D34" i="1"/>
  <c r="D59" i="1" l="1"/>
  <c r="D56" i="1"/>
  <c r="B28" i="1"/>
  <c r="D33" i="1" l="1"/>
  <c r="D39" i="1" s="1"/>
  <c r="E39" i="1" l="1"/>
  <c r="D37" i="1"/>
  <c r="E37" i="1" s="1"/>
  <c r="D35" i="1"/>
  <c r="E35" i="1" s="1"/>
  <c r="E34" i="1"/>
  <c r="E36" i="1"/>
  <c r="D54" i="1"/>
  <c r="D53" i="1"/>
  <c r="D52" i="1"/>
  <c r="D51" i="1"/>
  <c r="D50" i="1"/>
  <c r="D49" i="1"/>
  <c r="D48" i="1"/>
  <c r="D47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E18" i="1"/>
  <c r="E17" i="1"/>
  <c r="D40" i="1" s="1"/>
  <c r="E40" i="1" s="1"/>
  <c r="E38" i="1"/>
  <c r="B25" i="1"/>
  <c r="E43" i="1" l="1"/>
  <c r="E42" i="1"/>
  <c r="C62" i="1"/>
  <c r="C63" i="1" l="1"/>
  <c r="E55" i="1"/>
  <c r="J55" i="1" s="1"/>
  <c r="B26" i="1"/>
  <c r="B29" i="1"/>
  <c r="E54" i="1"/>
  <c r="J54" i="1" s="1"/>
  <c r="E50" i="1"/>
  <c r="J50" i="1" s="1"/>
  <c r="E49" i="1"/>
  <c r="J49" i="1" s="1"/>
  <c r="E56" i="1"/>
  <c r="E52" i="1"/>
  <c r="J52" i="1" s="1"/>
  <c r="E48" i="1"/>
  <c r="J48" i="1" s="1"/>
  <c r="E53" i="1"/>
  <c r="J53" i="1" s="1"/>
  <c r="E59" i="1"/>
  <c r="E51" i="1"/>
  <c r="J51" i="1" s="1"/>
  <c r="E47" i="1"/>
  <c r="J47" i="1" s="1"/>
  <c r="J62" i="1" l="1"/>
  <c r="J63" i="1" s="1"/>
  <c r="D62" i="1"/>
  <c r="D64" i="1" s="1"/>
  <c r="B30" i="1" s="1"/>
  <c r="E26" i="1"/>
  <c r="H26" i="1" s="1"/>
  <c r="C26" i="1"/>
  <c r="E41" i="1" l="1"/>
  <c r="B24" i="1" s="1"/>
  <c r="C24" i="1" l="1"/>
  <c r="E24" i="1"/>
  <c r="H24" i="1" s="1"/>
  <c r="H27" i="1" l="1"/>
  <c r="H10" i="1" s="1"/>
  <c r="I27" i="1" l="1"/>
</calcChain>
</file>

<file path=xl/comments1.xml><?xml version="1.0" encoding="utf-8"?>
<comments xmlns="http://schemas.openxmlformats.org/spreadsheetml/2006/main">
  <authors>
    <author>SEEP</author>
  </authors>
  <commentList>
    <comment ref="D5" authorId="0">
      <text>
        <r>
          <rPr>
            <b/>
            <sz val="9"/>
            <color indexed="81"/>
            <rFont val="Tahoma"/>
            <family val="2"/>
          </rPr>
          <t xml:space="preserve">Introducir a suprficie do cultivo principal
</t>
        </r>
      </text>
    </comment>
    <comment ref="D11" authorId="0">
      <text>
        <r>
          <rPr>
            <b/>
            <sz val="9"/>
            <color indexed="81"/>
            <rFont val="Tahoma"/>
            <family val="2"/>
          </rPr>
          <t xml:space="preserve">Introducir a suprficie do cultivo principal
</t>
        </r>
      </text>
    </comment>
    <comment ref="D14" authorId="0">
      <text>
        <r>
          <rPr>
            <b/>
            <sz val="9"/>
            <color indexed="81"/>
            <rFont val="Tahoma"/>
            <family val="2"/>
          </rPr>
          <t xml:space="preserve">Introducir a suprficie do cultivo principal
</t>
        </r>
      </text>
    </comment>
    <comment ref="D17" authorId="0">
      <text>
        <r>
          <rPr>
            <b/>
            <sz val="9"/>
            <color indexed="81"/>
            <rFont val="Tahoma"/>
            <family val="2"/>
          </rPr>
          <t xml:space="preserve">Introducir a suprficie do cultivo principal
</t>
        </r>
      </text>
    </comment>
  </commentList>
</comments>
</file>

<file path=xl/sharedStrings.xml><?xml version="1.0" encoding="utf-8"?>
<sst xmlns="http://schemas.openxmlformats.org/spreadsheetml/2006/main" count="76" uniqueCount="67">
  <si>
    <t>CALCULADORA PRACTICAS PAGO VERDE</t>
  </si>
  <si>
    <t>CULTIVO</t>
  </si>
  <si>
    <t>CULTIVO FIXADOR NITRÓXENO</t>
  </si>
  <si>
    <t>CULTIVOS PERMANENTES (VIÑEDO, FROITEIRAS, CASTIÑEIROS, …)</t>
  </si>
  <si>
    <t>SUPERFICIE AGRARIA TOTAL</t>
  </si>
  <si>
    <t>SUPERFICIE TERRAS DE CULTIVO</t>
  </si>
  <si>
    <t>CULTIVOS</t>
  </si>
  <si>
    <t>Millo</t>
  </si>
  <si>
    <t>Trigo</t>
  </si>
  <si>
    <t>Centeo</t>
  </si>
  <si>
    <t>Avea</t>
  </si>
  <si>
    <t>Orxo</t>
  </si>
  <si>
    <t>Sorgo</t>
  </si>
  <si>
    <t>Xirasol</t>
  </si>
  <si>
    <t>Remolacha</t>
  </si>
  <si>
    <t>Pataca</t>
  </si>
  <si>
    <t>Nabos</t>
  </si>
  <si>
    <t>Repolo</t>
  </si>
  <si>
    <t>Tomate</t>
  </si>
  <si>
    <t>Pemento</t>
  </si>
  <si>
    <t>Outros cereiais</t>
  </si>
  <si>
    <t>Outras Hortalizas</t>
  </si>
  <si>
    <t>Alfalfa</t>
  </si>
  <si>
    <t>Veza</t>
  </si>
  <si>
    <t>Outros (Esparceta, Yeros,… consultar)</t>
  </si>
  <si>
    <t>Barbeito non SIE</t>
  </si>
  <si>
    <t>Has</t>
  </si>
  <si>
    <t>Pradeira menos 5 anos</t>
  </si>
  <si>
    <t>Raigras</t>
  </si>
  <si>
    <t>Festuca</t>
  </si>
  <si>
    <t>Trebo</t>
  </si>
  <si>
    <t>Outras Gramíneas</t>
  </si>
  <si>
    <t>Cultivo mixto de pratenses</t>
  </si>
  <si>
    <t>CULTIVOS HERBACEOS</t>
  </si>
  <si>
    <t>BARBEITOS</t>
  </si>
  <si>
    <t>BARBEITO</t>
  </si>
  <si>
    <t>1. Diversificación Cultivos</t>
  </si>
  <si>
    <t>2. Mantemento Pastos Permanentes</t>
  </si>
  <si>
    <t>3. Superficie de Interese Ecolóxico (SIE)</t>
  </si>
  <si>
    <t>Orde</t>
  </si>
  <si>
    <t>Clase</t>
  </si>
  <si>
    <t>DEBE REALIZAR ACTIVIDADES?</t>
  </si>
  <si>
    <t>CUMPRE?</t>
  </si>
  <si>
    <t>SUPERFICIE INTERESE ECOLÓXICO (SIE)</t>
  </si>
  <si>
    <t>Barbeito SIE (9 meses sen actividade)</t>
  </si>
  <si>
    <t>Nª CULTIVOS</t>
  </si>
  <si>
    <t>PRINCIPAL</t>
  </si>
  <si>
    <t>PRINCIPAL + SEGUNDO</t>
  </si>
  <si>
    <t>HERBAS E OUTRAS FORRAXES HERBACEAS (PRATENSES)</t>
  </si>
  <si>
    <t>PASTOS PERMANENTES (PASTEIROS -PS-, P. ARBUSTIVO -PR-, P. ARBORADO -PA-) SUP. NETA</t>
  </si>
  <si>
    <t>EXCEPCION HERBACEAS E BARBEITO DIVERSIFICACIÓN (1)</t>
  </si>
  <si>
    <t>EXCEPCION HERBACEAS E BARBEITO SIE (2)</t>
  </si>
  <si>
    <t>SUPERFICIE CULTIVOS DISTINTA DE HERBÁCEAS (3)</t>
  </si>
  <si>
    <t>SUPERFICIE CULTIVOS DE HERBÁCEAS E BARBEITO -DIVERSIFICACIÓN- (1)</t>
  </si>
  <si>
    <t>SUPERFICIE CULTIVOS DISTINTA DE HERBÁCEAS E BARBEITO -DIVERSIFICACIÓN- (1)</t>
  </si>
  <si>
    <t>SUPERFICIE CULTIVOS DE HERBÁCEAS, CULTIVO LEGUMINOSAS  E BARBEITO -SIE- (2)</t>
  </si>
  <si>
    <t>SUPERFICIE CULTIVOS DISTINTA DE HERBÁCEAS, LEGUMINOSAS E BARBEITO -SIE- (2)</t>
  </si>
  <si>
    <t>SUPERFICIE PASTOS PERMANENTES E HERBÁCEAS (3)</t>
  </si>
  <si>
    <t>EXCEPCION HERBACEAS E PASTOS -SIE E DIVERSFICACIÓN- (3)</t>
  </si>
  <si>
    <t>Produto</t>
  </si>
  <si>
    <t>PENALIZACION (has)</t>
  </si>
  <si>
    <t>SUPERFICIE EN PRODUCCIÓN ECOLÓXICA</t>
  </si>
  <si>
    <t>Excepción art. 20.3 y &gt; 30 has</t>
  </si>
  <si>
    <t>Superficie Admisible</t>
  </si>
  <si>
    <t>2013 (cupo)</t>
  </si>
  <si>
    <t>Has con Pago Verde</t>
  </si>
  <si>
    <t>Nota: Os resultados acados na presente simulación so teñen valor informativo. Os cálculos son valores estimados segundo a información dispoñible á data. Non teñen porque coincidir co resultado final do cálculo da axuda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</si>
</sst>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9"/>
      <color theme="1"/>
      <name val="Arial Black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8">
    <xf numFmtId="0" fontId="0" fillId="0" borderId="0" xfId="0"/>
    <xf numFmtId="0" fontId="0" fillId="0" borderId="0" xfId="0" applyBorder="1"/>
    <xf numFmtId="0" fontId="0" fillId="0" borderId="4" xfId="0" applyBorder="1"/>
    <xf numFmtId="0" fontId="0" fillId="0" borderId="5" xfId="0" applyBorder="1"/>
    <xf numFmtId="0" fontId="3" fillId="0" borderId="6" xfId="0" applyFont="1" applyBorder="1" applyProtection="1">
      <protection locked="0"/>
    </xf>
    <xf numFmtId="0" fontId="3" fillId="0" borderId="9" xfId="0" applyFont="1" applyBorder="1" applyProtection="1">
      <protection locked="0"/>
    </xf>
    <xf numFmtId="0" fontId="0" fillId="0" borderId="10" xfId="0" applyBorder="1"/>
    <xf numFmtId="0" fontId="4" fillId="0" borderId="11" xfId="0" applyFont="1" applyBorder="1"/>
    <xf numFmtId="0" fontId="4" fillId="0" borderId="12" xfId="0" applyFont="1" applyBorder="1"/>
    <xf numFmtId="0" fontId="4" fillId="0" borderId="6" xfId="0" applyFont="1" applyBorder="1"/>
    <xf numFmtId="0" fontId="0" fillId="0" borderId="7" xfId="0" applyBorder="1"/>
    <xf numFmtId="0" fontId="4" fillId="0" borderId="8" xfId="0" applyFont="1" applyBorder="1"/>
    <xf numFmtId="0" fontId="4" fillId="0" borderId="9" xfId="0" applyFont="1" applyBorder="1"/>
    <xf numFmtId="0" fontId="0" fillId="0" borderId="14" xfId="0" applyBorder="1"/>
    <xf numFmtId="0" fontId="0" fillId="0" borderId="15" xfId="0" applyBorder="1"/>
    <xf numFmtId="0" fontId="0" fillId="0" borderId="4" xfId="0" applyBorder="1" applyProtection="1">
      <protection locked="0"/>
    </xf>
    <xf numFmtId="0" fontId="3" fillId="0" borderId="5" xfId="0" applyFont="1" applyBorder="1"/>
    <xf numFmtId="0" fontId="3" fillId="0" borderId="4" xfId="0" applyFont="1" applyBorder="1"/>
    <xf numFmtId="0" fontId="3" fillId="0" borderId="6" xfId="0" applyFont="1" applyBorder="1"/>
    <xf numFmtId="0" fontId="4" fillId="0" borderId="19" xfId="0" applyFont="1" applyBorder="1"/>
    <xf numFmtId="0" fontId="4" fillId="0" borderId="20" xfId="0" applyFont="1" applyBorder="1"/>
    <xf numFmtId="0" fontId="4" fillId="0" borderId="13" xfId="0" applyFont="1" applyBorder="1"/>
    <xf numFmtId="0" fontId="4" fillId="0" borderId="14" xfId="0" applyFont="1" applyBorder="1"/>
    <xf numFmtId="0" fontId="4" fillId="0" borderId="15" xfId="0" applyFont="1" applyBorder="1"/>
    <xf numFmtId="0" fontId="4" fillId="0" borderId="21" xfId="0" applyFont="1" applyBorder="1"/>
    <xf numFmtId="0" fontId="4" fillId="0" borderId="22" xfId="0" applyFont="1" applyBorder="1"/>
    <xf numFmtId="0" fontId="0" fillId="0" borderId="23" xfId="0" applyBorder="1"/>
    <xf numFmtId="0" fontId="0" fillId="0" borderId="24" xfId="0" applyBorder="1"/>
    <xf numFmtId="0" fontId="0" fillId="0" borderId="20" xfId="0" applyBorder="1"/>
    <xf numFmtId="0" fontId="0" fillId="0" borderId="11" xfId="0" applyBorder="1"/>
    <xf numFmtId="0" fontId="0" fillId="0" borderId="12" xfId="0" applyBorder="1"/>
    <xf numFmtId="0" fontId="0" fillId="0" borderId="25" xfId="0" applyBorder="1"/>
    <xf numFmtId="0" fontId="0" fillId="0" borderId="6" xfId="0" applyBorder="1"/>
    <xf numFmtId="10" fontId="0" fillId="0" borderId="6" xfId="1" applyNumberFormat="1" applyFont="1" applyBorder="1"/>
    <xf numFmtId="10" fontId="4" fillId="0" borderId="6" xfId="1" applyNumberFormat="1" applyFont="1" applyBorder="1"/>
    <xf numFmtId="0" fontId="0" fillId="0" borderId="25" xfId="0" applyFill="1" applyBorder="1"/>
    <xf numFmtId="0" fontId="0" fillId="0" borderId="26" xfId="0" applyFill="1" applyBorder="1"/>
    <xf numFmtId="0" fontId="0" fillId="0" borderId="27" xfId="0" applyBorder="1"/>
    <xf numFmtId="0" fontId="0" fillId="0" borderId="22" xfId="0" applyBorder="1"/>
    <xf numFmtId="0" fontId="0" fillId="0" borderId="8" xfId="0" applyBorder="1"/>
    <xf numFmtId="0" fontId="0" fillId="0" borderId="9" xfId="0" applyBorder="1"/>
    <xf numFmtId="0" fontId="0" fillId="0" borderId="26" xfId="0" applyBorder="1"/>
    <xf numFmtId="10" fontId="0" fillId="0" borderId="12" xfId="1" applyNumberFormat="1" applyFont="1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23" xfId="0" applyFill="1" applyBorder="1"/>
    <xf numFmtId="10" fontId="0" fillId="0" borderId="9" xfId="1" applyNumberFormat="1" applyFont="1" applyBorder="1"/>
    <xf numFmtId="0" fontId="3" fillId="0" borderId="10" xfId="0" applyFont="1" applyBorder="1"/>
    <xf numFmtId="0" fontId="3" fillId="0" borderId="7" xfId="0" applyFont="1" applyBorder="1"/>
    <xf numFmtId="0" fontId="0" fillId="0" borderId="28" xfId="0" applyBorder="1"/>
    <xf numFmtId="10" fontId="4" fillId="0" borderId="32" xfId="1" applyNumberFormat="1" applyFont="1" applyBorder="1"/>
    <xf numFmtId="0" fontId="0" fillId="0" borderId="33" xfId="0" applyFill="1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10" fontId="0" fillId="0" borderId="37" xfId="1" applyNumberFormat="1" applyFont="1" applyBorder="1"/>
    <xf numFmtId="0" fontId="4" fillId="0" borderId="0" xfId="0" applyFont="1"/>
    <xf numFmtId="10" fontId="0" fillId="0" borderId="0" xfId="1" applyNumberFormat="1" applyFont="1"/>
    <xf numFmtId="10" fontId="0" fillId="0" borderId="0" xfId="0" applyNumberFormat="1"/>
    <xf numFmtId="2" fontId="0" fillId="0" borderId="40" xfId="0" applyNumberFormat="1" applyBorder="1"/>
    <xf numFmtId="0" fontId="0" fillId="0" borderId="40" xfId="0" applyBorder="1"/>
    <xf numFmtId="2" fontId="0" fillId="0" borderId="41" xfId="0" applyNumberFormat="1" applyBorder="1"/>
    <xf numFmtId="0" fontId="3" fillId="0" borderId="0" xfId="0" applyFont="1"/>
    <xf numFmtId="0" fontId="3" fillId="2" borderId="1" xfId="0" applyFont="1" applyFill="1" applyBorder="1"/>
    <xf numFmtId="0" fontId="0" fillId="2" borderId="2" xfId="0" applyFill="1" applyBorder="1"/>
    <xf numFmtId="0" fontId="3" fillId="2" borderId="38" xfId="0" applyFont="1" applyFill="1" applyBorder="1"/>
    <xf numFmtId="0" fontId="3" fillId="0" borderId="32" xfId="0" applyFont="1" applyBorder="1" applyProtection="1">
      <protection locked="0"/>
    </xf>
    <xf numFmtId="0" fontId="0" fillId="0" borderId="25" xfId="0" applyBorder="1" applyAlignment="1"/>
    <xf numFmtId="0" fontId="0" fillId="0" borderId="14" xfId="0" applyBorder="1" applyAlignment="1"/>
    <xf numFmtId="0" fontId="0" fillId="0" borderId="15" xfId="0" applyBorder="1" applyAlignment="1"/>
    <xf numFmtId="9" fontId="0" fillId="0" borderId="0" xfId="1" applyFont="1"/>
    <xf numFmtId="0" fontId="3" fillId="2" borderId="39" xfId="0" applyFont="1" applyFill="1" applyBorder="1"/>
    <xf numFmtId="0" fontId="3" fillId="2" borderId="42" xfId="0" applyFont="1" applyFill="1" applyBorder="1" applyAlignment="1">
      <alignment horizontal="center"/>
    </xf>
    <xf numFmtId="0" fontId="3" fillId="2" borderId="43" xfId="0" applyFont="1" applyFill="1" applyBorder="1" applyAlignment="1">
      <alignment horizontal="center"/>
    </xf>
    <xf numFmtId="0" fontId="0" fillId="0" borderId="41" xfId="0" applyBorder="1" applyAlignment="1" applyProtection="1">
      <alignment horizontal="center"/>
      <protection locked="0"/>
    </xf>
    <xf numFmtId="0" fontId="0" fillId="2" borderId="39" xfId="0" applyFill="1" applyBorder="1"/>
    <xf numFmtId="2" fontId="3" fillId="0" borderId="44" xfId="0" applyNumberFormat="1" applyFont="1" applyBorder="1" applyAlignment="1">
      <alignment horizontal="center"/>
    </xf>
    <xf numFmtId="10" fontId="6" fillId="0" borderId="0" xfId="0" applyNumberFormat="1" applyFont="1"/>
    <xf numFmtId="0" fontId="6" fillId="0" borderId="0" xfId="0" applyFont="1"/>
    <xf numFmtId="0" fontId="4" fillId="0" borderId="0" xfId="0" applyFont="1" applyBorder="1"/>
    <xf numFmtId="10" fontId="0" fillId="0" borderId="0" xfId="1" applyNumberFormat="1" applyFont="1" applyBorder="1"/>
    <xf numFmtId="10" fontId="4" fillId="0" borderId="0" xfId="1" applyNumberFormat="1" applyFont="1" applyBorder="1"/>
    <xf numFmtId="0" fontId="3" fillId="0" borderId="0" xfId="0" applyFont="1" applyFill="1" applyBorder="1"/>
    <xf numFmtId="0" fontId="0" fillId="0" borderId="7" xfId="0" applyBorder="1" applyAlignment="1"/>
    <xf numFmtId="0" fontId="0" fillId="0" borderId="8" xfId="0" applyBorder="1" applyAlignment="1"/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0" fillId="0" borderId="16" xfId="0" applyBorder="1" applyAlignment="1">
      <alignment vertical="center" wrapText="1"/>
    </xf>
    <xf numFmtId="0" fontId="0" fillId="0" borderId="17" xfId="0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0" fillId="0" borderId="5" xfId="0" applyBorder="1" applyAlignment="1"/>
    <xf numFmtId="0" fontId="0" fillId="0" borderId="4" xfId="0" applyBorder="1" applyAlignment="1"/>
    <xf numFmtId="0" fontId="7" fillId="2" borderId="45" xfId="0" applyFont="1" applyFill="1" applyBorder="1" applyAlignment="1">
      <alignment horizontal="left" vertical="center" wrapText="1"/>
    </xf>
    <xf numFmtId="0" fontId="7" fillId="2" borderId="46" xfId="0" applyFont="1" applyFill="1" applyBorder="1" applyAlignment="1">
      <alignment vertical="center" wrapText="1"/>
    </xf>
    <xf numFmtId="0" fontId="7" fillId="2" borderId="47" xfId="0" applyFont="1" applyFill="1" applyBorder="1" applyAlignment="1">
      <alignment vertical="center" wrapText="1"/>
    </xf>
  </cellXfs>
  <cellStyles count="2">
    <cellStyle name="Normal" xfId="0" builtinId="0"/>
    <cellStyle name="Porcentaje" xfId="1" builtinId="5"/>
  </cellStyles>
  <dxfs count="16">
    <dxf>
      <font>
        <b/>
        <i/>
        <strike val="0"/>
        <color rgb="FFFF000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88900</xdr:colOff>
      <xdr:row>0</xdr:row>
      <xdr:rowOff>1155700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235700" cy="1155700"/>
        </a:xfrm>
        <a:prstGeom prst="rect">
          <a:avLst/>
        </a:prstGeom>
      </xdr:spPr>
    </xdr:pic>
    <xdr:clientData/>
  </xdr:twoCellAnchor>
  <xdr:twoCellAnchor>
    <xdr:from>
      <xdr:col>4</xdr:col>
      <xdr:colOff>111125</xdr:colOff>
      <xdr:row>0</xdr:row>
      <xdr:rowOff>0</xdr:rowOff>
    </xdr:from>
    <xdr:to>
      <xdr:col>7</xdr:col>
      <xdr:colOff>979878</xdr:colOff>
      <xdr:row>0</xdr:row>
      <xdr:rowOff>1146175</xdr:rowOff>
    </xdr:to>
    <xdr:pic>
      <xdr:nvPicPr>
        <xdr:cNvPr id="3" name="99 Imagen" descr="FOGGA_logo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57925" y="0"/>
          <a:ext cx="3497653" cy="1146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/>
  <dimension ref="A1:MIW119"/>
  <sheetViews>
    <sheetView showGridLines="0" showRowColHeaders="0" tabSelected="1" zoomScale="75" zoomScaleNormal="75" workbookViewId="0">
      <selection activeCell="C5" sqref="C5"/>
    </sheetView>
  </sheetViews>
  <sheetFormatPr baseColWidth="10" defaultRowHeight="15" x14ac:dyDescent="0.25"/>
  <cols>
    <col min="1" max="1" width="36.7109375" customWidth="1"/>
    <col min="2" max="2" width="9.42578125" customWidth="1"/>
    <col min="3" max="3" width="36.28515625" customWidth="1"/>
    <col min="4" max="4" width="9.42578125" customWidth="1"/>
    <col min="5" max="7" width="13.140625" customWidth="1"/>
    <col min="8" max="8" width="21.28515625" customWidth="1"/>
    <col min="9" max="9" width="13.140625" customWidth="1"/>
    <col min="10" max="10" width="26.140625" customWidth="1"/>
    <col min="11" max="9042" width="0" hidden="1" customWidth="1"/>
    <col min="9043" max="9043" width="19.5703125" customWidth="1"/>
    <col min="9044" max="9044" width="40.7109375" customWidth="1"/>
  </cols>
  <sheetData>
    <row r="1" spans="1:10" ht="95.25" customHeight="1" thickBot="1" x14ac:dyDescent="0.3"/>
    <row r="2" spans="1:10" ht="39.75" customHeight="1" x14ac:dyDescent="0.25">
      <c r="A2" s="86" t="s">
        <v>0</v>
      </c>
      <c r="B2" s="87"/>
      <c r="C2" s="87"/>
      <c r="D2" s="88"/>
    </row>
    <row r="3" spans="1:10" ht="34.5" customHeight="1" thickBot="1" x14ac:dyDescent="0.3">
      <c r="A3" s="95" t="s">
        <v>66</v>
      </c>
      <c r="B3" s="96"/>
      <c r="C3" s="96"/>
      <c r="D3" s="97"/>
    </row>
    <row r="4" spans="1:10" x14ac:dyDescent="0.25">
      <c r="A4" s="16" t="s">
        <v>40</v>
      </c>
      <c r="B4" s="17" t="s">
        <v>39</v>
      </c>
      <c r="C4" s="17" t="s">
        <v>59</v>
      </c>
      <c r="D4" s="18" t="s">
        <v>26</v>
      </c>
      <c r="H4" s="73" t="s">
        <v>63</v>
      </c>
    </row>
    <row r="5" spans="1:10" x14ac:dyDescent="0.25">
      <c r="A5" s="89" t="s">
        <v>1</v>
      </c>
      <c r="B5" s="2">
        <v>1</v>
      </c>
      <c r="C5" s="15" t="s">
        <v>7</v>
      </c>
      <c r="D5" s="4">
        <v>30</v>
      </c>
      <c r="H5" s="74" t="s">
        <v>64</v>
      </c>
      <c r="J5" s="57" t="str">
        <f t="shared" ref="J5:J18" si="0">IF(D5&gt;0,IF(C5="","OLLO INDICAR CULTIVO",""),"")</f>
        <v/>
      </c>
    </row>
    <row r="6" spans="1:10" ht="15.75" thickBot="1" x14ac:dyDescent="0.3">
      <c r="A6" s="89"/>
      <c r="B6" s="2">
        <v>2</v>
      </c>
      <c r="C6" s="15" t="s">
        <v>8</v>
      </c>
      <c r="D6" s="4">
        <v>0</v>
      </c>
      <c r="H6" s="75">
        <v>15</v>
      </c>
      <c r="J6" s="57"/>
    </row>
    <row r="7" spans="1:10" x14ac:dyDescent="0.25">
      <c r="A7" s="89"/>
      <c r="B7" s="2">
        <v>3</v>
      </c>
      <c r="C7" s="15" t="s">
        <v>15</v>
      </c>
      <c r="D7" s="4">
        <v>0</v>
      </c>
      <c r="J7" s="57" t="str">
        <f t="shared" si="0"/>
        <v/>
      </c>
    </row>
    <row r="8" spans="1:10" ht="15.75" thickBot="1" x14ac:dyDescent="0.3">
      <c r="A8" s="89"/>
      <c r="B8" s="2">
        <v>4</v>
      </c>
      <c r="C8" s="15" t="s">
        <v>13</v>
      </c>
      <c r="D8" s="4">
        <v>5</v>
      </c>
      <c r="J8" s="57" t="str">
        <f t="shared" si="0"/>
        <v/>
      </c>
    </row>
    <row r="9" spans="1:10" x14ac:dyDescent="0.25">
      <c r="A9" s="89"/>
      <c r="B9" s="2">
        <v>5</v>
      </c>
      <c r="C9" s="15"/>
      <c r="D9" s="4">
        <v>0</v>
      </c>
      <c r="H9" s="76" t="s">
        <v>65</v>
      </c>
      <c r="J9" s="57" t="str">
        <f t="shared" si="0"/>
        <v/>
      </c>
    </row>
    <row r="10" spans="1:10" ht="15.75" thickBot="1" x14ac:dyDescent="0.3">
      <c r="A10" s="89"/>
      <c r="B10" s="2">
        <v>6</v>
      </c>
      <c r="C10" s="15"/>
      <c r="D10" s="4">
        <v>0</v>
      </c>
      <c r="H10" s="77">
        <f>MAX(MIN(D20,H6),MIN(H6,D32)-H27)</f>
        <v>6.1199999999999992</v>
      </c>
      <c r="J10" s="57" t="str">
        <f t="shared" si="0"/>
        <v/>
      </c>
    </row>
    <row r="11" spans="1:10" x14ac:dyDescent="0.25">
      <c r="A11" s="89" t="s">
        <v>2</v>
      </c>
      <c r="B11" s="2">
        <v>1</v>
      </c>
      <c r="C11" s="15" t="s">
        <v>22</v>
      </c>
      <c r="D11" s="4">
        <v>2</v>
      </c>
      <c r="J11" s="57"/>
    </row>
    <row r="12" spans="1:10" x14ac:dyDescent="0.25">
      <c r="A12" s="89"/>
      <c r="B12" s="2">
        <v>2</v>
      </c>
      <c r="C12" s="15"/>
      <c r="D12" s="4">
        <v>0</v>
      </c>
      <c r="J12" s="57" t="str">
        <f t="shared" si="0"/>
        <v/>
      </c>
    </row>
    <row r="13" spans="1:10" x14ac:dyDescent="0.25">
      <c r="A13" s="89"/>
      <c r="B13" s="2">
        <v>3</v>
      </c>
      <c r="C13" s="15"/>
      <c r="D13" s="4">
        <v>0</v>
      </c>
      <c r="J13" s="57" t="str">
        <f t="shared" si="0"/>
        <v/>
      </c>
    </row>
    <row r="14" spans="1:10" x14ac:dyDescent="0.25">
      <c r="A14" s="90" t="s">
        <v>48</v>
      </c>
      <c r="B14" s="2">
        <v>1</v>
      </c>
      <c r="C14" s="15" t="s">
        <v>27</v>
      </c>
      <c r="D14" s="4">
        <v>0</v>
      </c>
      <c r="J14" s="57" t="str">
        <f t="shared" si="0"/>
        <v/>
      </c>
    </row>
    <row r="15" spans="1:10" x14ac:dyDescent="0.25">
      <c r="A15" s="91"/>
      <c r="B15" s="2">
        <v>2</v>
      </c>
      <c r="C15" s="15"/>
      <c r="D15" s="4">
        <v>0</v>
      </c>
      <c r="J15" s="57" t="str">
        <f t="shared" si="0"/>
        <v/>
      </c>
    </row>
    <row r="16" spans="1:10" x14ac:dyDescent="0.25">
      <c r="A16" s="92"/>
      <c r="B16" s="2">
        <v>3</v>
      </c>
      <c r="C16" s="15"/>
      <c r="D16" s="4">
        <v>0</v>
      </c>
      <c r="J16" s="57" t="str">
        <f t="shared" si="0"/>
        <v/>
      </c>
    </row>
    <row r="17" spans="1:10 9043:9045" x14ac:dyDescent="0.25">
      <c r="A17" s="89" t="s">
        <v>35</v>
      </c>
      <c r="B17" s="2">
        <v>1</v>
      </c>
      <c r="C17" s="15" t="s">
        <v>44</v>
      </c>
      <c r="D17" s="4">
        <v>0</v>
      </c>
      <c r="E17" t="str">
        <f>IF(C17="Barbeito SIE (9 meses sen actividade)","*","")</f>
        <v>*</v>
      </c>
      <c r="J17" s="57" t="str">
        <f t="shared" si="0"/>
        <v/>
      </c>
    </row>
    <row r="18" spans="1:10 9043:9045" x14ac:dyDescent="0.25">
      <c r="A18" s="89"/>
      <c r="B18" s="2">
        <v>2</v>
      </c>
      <c r="C18" s="15" t="s">
        <v>25</v>
      </c>
      <c r="D18" s="4">
        <v>0</v>
      </c>
      <c r="E18" t="str">
        <f>IF(C18="Barbeito SIE (9 meses sen actividade)","*","")</f>
        <v/>
      </c>
      <c r="J18" s="57" t="str">
        <f t="shared" si="0"/>
        <v/>
      </c>
    </row>
    <row r="19" spans="1:10 9043:9045" x14ac:dyDescent="0.25">
      <c r="A19" s="93" t="s">
        <v>49</v>
      </c>
      <c r="B19" s="94"/>
      <c r="C19" s="94"/>
      <c r="D19" s="4">
        <v>0</v>
      </c>
    </row>
    <row r="20" spans="1:10 9043:9045" x14ac:dyDescent="0.25">
      <c r="A20" s="68" t="s">
        <v>61</v>
      </c>
      <c r="B20" s="69"/>
      <c r="C20" s="70"/>
      <c r="D20" s="67">
        <v>5</v>
      </c>
    </row>
    <row r="21" spans="1:10 9043:9045" ht="15.75" thickBot="1" x14ac:dyDescent="0.3">
      <c r="A21" s="84" t="s">
        <v>3</v>
      </c>
      <c r="B21" s="85"/>
      <c r="C21" s="85"/>
      <c r="D21" s="5">
        <v>0</v>
      </c>
    </row>
    <row r="22" spans="1:10 9043:9045" ht="15.75" thickBot="1" x14ac:dyDescent="0.3">
      <c r="A22" s="1"/>
      <c r="B22" s="1"/>
      <c r="C22" s="1"/>
      <c r="D22" s="1"/>
      <c r="E22" s="1"/>
      <c r="F22" s="1"/>
      <c r="G22" s="1"/>
    </row>
    <row r="23" spans="1:10 9043:9045" ht="15.75" thickBot="1" x14ac:dyDescent="0.3">
      <c r="A23" s="64" t="s">
        <v>41</v>
      </c>
      <c r="B23" s="65"/>
      <c r="C23" s="65"/>
      <c r="D23" s="65"/>
      <c r="E23" s="66" t="s">
        <v>42</v>
      </c>
      <c r="F23" s="83"/>
      <c r="G23" s="83"/>
      <c r="H23" s="72" t="s">
        <v>60</v>
      </c>
    </row>
    <row r="24" spans="1:10 9043:9045" x14ac:dyDescent="0.25">
      <c r="A24" s="48" t="s">
        <v>36</v>
      </c>
      <c r="B24" s="7" t="str">
        <f>IF($D$33&gt;=10,IF($E$41="EXCEPTUADO","NON",IF($E$43="EXCEPTUADO","NON","SI")),"NON")</f>
        <v>SI</v>
      </c>
      <c r="C24" s="19" t="str">
        <f>IF($B$24="NON","",IF(D33&gt;=10,IF(D33&lt;=30,"POLO MENOS 2 CULTIVOS, MAX 1º 75%","POLO MENOS 3 CULTIVOS, MAX 1º 75%, 1º+2º 95%")))</f>
        <v>POLO MENOS 3 CULTIVOS, MAX 1º 75%, 1º+2º 95%</v>
      </c>
      <c r="D24" s="20"/>
      <c r="E24" s="8" t="str">
        <f>IF($B$24="NON","",IF(D33&gt;=10,IF(D33&lt;=30,IF(B29&lt;=75%,"SI","NON"),IF(B29&lt;=75%,IF(B30&lt;=95%,"SI","NON"),"NON"))))</f>
        <v>NON</v>
      </c>
      <c r="F24" s="80"/>
      <c r="G24" s="80"/>
      <c r="H24" s="60">
        <f>ROUND(IF(E24="NON",0.5*MIN((IF(B29&gt;75%,ROUND((ROUND(B29*D33,2)-ROUND(75%*D33,2))/ROUND(25%*D33,2),2),0)+IF(D33&gt;30,IF(B30&gt;95%,ROUND((ROUND(B30*D33,2)-ROUND(95%*D33,2))/ROUND(5%*D33,2),2),0),0))*D33,D33),0),2)</f>
        <v>4.4400000000000004</v>
      </c>
    </row>
    <row r="25" spans="1:10 9043:9045" x14ac:dyDescent="0.25">
      <c r="A25" s="16" t="s">
        <v>37</v>
      </c>
      <c r="B25" s="21" t="str">
        <f>IF(D19&gt;0,"SE TEN TURBEIRAS EN REDE NATURA","NON")</f>
        <v>NON</v>
      </c>
      <c r="C25" s="22"/>
      <c r="D25" s="23"/>
      <c r="E25" s="9"/>
      <c r="F25" s="80"/>
      <c r="G25" s="80"/>
      <c r="H25" s="61"/>
    </row>
    <row r="26" spans="1:10 9043:9045" ht="15.75" thickBot="1" x14ac:dyDescent="0.3">
      <c r="A26" s="49" t="s">
        <v>38</v>
      </c>
      <c r="B26" s="11" t="str">
        <f>IF($D$33&gt;15,IF($E$42="EXCEPTUADO","NON",IF($E$43="EXCEPTUADO","NON","SI")),"NON")</f>
        <v>SI</v>
      </c>
      <c r="C26" s="24" t="str">
        <f>IF($B26="NON","",IF($D$33&gt;15,"SUPERIFICIE MINIMA 5% SIE",""))</f>
        <v>SUPERIFICIE MINIMA 5% SIE</v>
      </c>
      <c r="D26" s="25"/>
      <c r="E26" s="12" t="str">
        <f>IF(B26="NON","",IF(E40&lt;5%,"NON","SI"))</f>
        <v>NON</v>
      </c>
      <c r="F26" s="80"/>
      <c r="G26" s="80"/>
      <c r="H26" s="60">
        <f>ROUND(IF(E26="NON",0.5*MIN(D33,D33*ROUND((ROUND(5%*D33,2)-ROUND(E40*D33,2))/ROUND(5%*D33,2),2)),0),2)</f>
        <v>4.4400000000000004</v>
      </c>
    </row>
    <row r="27" spans="1:10 9043:9045" ht="15.75" thickBot="1" x14ac:dyDescent="0.3">
      <c r="H27" s="62">
        <f>H24+H26</f>
        <v>8.8800000000000008</v>
      </c>
      <c r="I27" s="63" t="str">
        <f>IF(H27&gt;0,"   "&amp;H27&amp;" has deixarían de cobrar o pago verde","")</f>
        <v xml:space="preserve">   8,88 has deixarían de cobrar o pago verde</v>
      </c>
    </row>
    <row r="28" spans="1:10 9043:9045" x14ac:dyDescent="0.25">
      <c r="A28" s="6" t="s">
        <v>45</v>
      </c>
      <c r="B28" s="30">
        <f>COUNTIF(D5:D13,"&gt;0")+IF(SUM(D14:D16)&gt;0,1,0)+IF(SUM(D17:D18)&gt;0,1,0)</f>
        <v>3</v>
      </c>
    </row>
    <row r="29" spans="1:10 9043:9045" x14ac:dyDescent="0.25">
      <c r="A29" s="3" t="s">
        <v>46</v>
      </c>
      <c r="B29" s="33">
        <f>C62/$D$33</f>
        <v>0.81081081081081086</v>
      </c>
      <c r="D29" s="79"/>
      <c r="MIU29" s="78"/>
    </row>
    <row r="30" spans="1:10 9043:9045" ht="15.75" thickBot="1" x14ac:dyDescent="0.3">
      <c r="A30" s="10" t="s">
        <v>47</v>
      </c>
      <c r="B30" s="47">
        <f>D64/$D$33</f>
        <v>0.94594594594594594</v>
      </c>
      <c r="D30" s="79"/>
      <c r="MIU30" s="59"/>
    </row>
    <row r="31" spans="1:10 9043:9045" ht="15.75" thickBot="1" x14ac:dyDescent="0.3">
      <c r="A31" s="1"/>
      <c r="B31" s="1"/>
      <c r="C31" s="1"/>
      <c r="D31" s="1"/>
      <c r="E31" s="1"/>
      <c r="F31" s="1"/>
      <c r="G31" s="1"/>
      <c r="H31" s="1"/>
      <c r="I31" s="1"/>
      <c r="MIV31" s="58"/>
      <c r="MIW31" s="58"/>
    </row>
    <row r="32" spans="1:10 9043:9045" x14ac:dyDescent="0.25">
      <c r="A32" s="26" t="s">
        <v>4</v>
      </c>
      <c r="B32" s="27"/>
      <c r="C32" s="28"/>
      <c r="D32" s="29">
        <f>SUM(D5:D21)</f>
        <v>42</v>
      </c>
      <c r="E32" s="30"/>
      <c r="F32" s="1"/>
      <c r="G32" s="1"/>
      <c r="H32" s="1"/>
      <c r="I32" s="1"/>
      <c r="MIV32" s="59"/>
      <c r="MIW32" s="59"/>
    </row>
    <row r="33" spans="1:10" ht="15.75" thickBot="1" x14ac:dyDescent="0.3">
      <c r="A33" s="41" t="s">
        <v>5</v>
      </c>
      <c r="B33" s="37"/>
      <c r="C33" s="38"/>
      <c r="D33" s="39">
        <f>SUM(D5:D18)</f>
        <v>37</v>
      </c>
      <c r="E33" s="40"/>
      <c r="F33" s="1"/>
      <c r="G33" s="1"/>
      <c r="H33" s="1"/>
      <c r="I33" s="1"/>
    </row>
    <row r="34" spans="1:10" x14ac:dyDescent="0.25">
      <c r="A34" s="26" t="s">
        <v>53</v>
      </c>
      <c r="B34" s="27"/>
      <c r="C34" s="28"/>
      <c r="D34" s="29">
        <f>SUM(D14:D18)</f>
        <v>0</v>
      </c>
      <c r="E34" s="42">
        <f>D34/D$33</f>
        <v>0</v>
      </c>
      <c r="F34" s="81"/>
      <c r="G34" s="81"/>
      <c r="H34" s="81"/>
      <c r="I34" s="81"/>
    </row>
    <row r="35" spans="1:10" x14ac:dyDescent="0.25">
      <c r="A35" s="31" t="s">
        <v>54</v>
      </c>
      <c r="B35" s="13"/>
      <c r="C35" s="14"/>
      <c r="D35" s="2">
        <f>$D$33-$D$34</f>
        <v>37</v>
      </c>
      <c r="E35" s="34" t="str">
        <f>IF(D35&gt;30,"&gt; 30 has","")</f>
        <v>&gt; 30 has</v>
      </c>
      <c r="F35" s="82"/>
      <c r="G35" s="82"/>
      <c r="H35" s="82"/>
      <c r="I35" s="82"/>
    </row>
    <row r="36" spans="1:10" x14ac:dyDescent="0.25">
      <c r="A36" s="31" t="s">
        <v>55</v>
      </c>
      <c r="B36" s="13"/>
      <c r="C36" s="14"/>
      <c r="D36" s="2">
        <f>SUM(D11:D18)</f>
        <v>2</v>
      </c>
      <c r="E36" s="33">
        <f>D36/D$33</f>
        <v>5.4054054054054057E-2</v>
      </c>
      <c r="F36" s="81"/>
      <c r="G36" s="81"/>
      <c r="H36" s="81"/>
      <c r="I36" s="81"/>
    </row>
    <row r="37" spans="1:10" x14ac:dyDescent="0.25">
      <c r="A37" s="3" t="s">
        <v>56</v>
      </c>
      <c r="B37" s="2"/>
      <c r="C37" s="2"/>
      <c r="D37" s="2">
        <f>$D$33-$D$36</f>
        <v>35</v>
      </c>
      <c r="E37" s="34" t="str">
        <f>IF(D37&gt;30,"&gt; 30 has","")</f>
        <v>&gt; 30 has</v>
      </c>
      <c r="F37" s="82"/>
      <c r="G37" s="82"/>
      <c r="H37" s="82"/>
      <c r="I37" s="82"/>
    </row>
    <row r="38" spans="1:10" x14ac:dyDescent="0.25">
      <c r="A38" s="31" t="s">
        <v>57</v>
      </c>
      <c r="B38" s="13"/>
      <c r="C38" s="14"/>
      <c r="D38" s="2">
        <f>D19+SUM(D14:D16)</f>
        <v>0</v>
      </c>
      <c r="E38" s="33">
        <f>D38/D32</f>
        <v>0</v>
      </c>
      <c r="F38" s="81"/>
      <c r="G38" s="81"/>
      <c r="H38" s="81"/>
      <c r="I38" s="81"/>
    </row>
    <row r="39" spans="1:10" ht="15.75" thickBot="1" x14ac:dyDescent="0.3">
      <c r="A39" s="50" t="s">
        <v>52</v>
      </c>
      <c r="B39" s="43"/>
      <c r="C39" s="44"/>
      <c r="D39" s="45">
        <f>D33-SUM(D14:D16)</f>
        <v>37</v>
      </c>
      <c r="E39" s="51" t="str">
        <f>IF(D39&gt;30,"&gt; 30 has","")</f>
        <v>&gt; 30 has</v>
      </c>
      <c r="F39" s="82"/>
      <c r="G39" s="82"/>
      <c r="H39" s="82"/>
      <c r="I39" s="82"/>
    </row>
    <row r="40" spans="1:10" ht="15.75" thickBot="1" x14ac:dyDescent="0.3">
      <c r="A40" s="52" t="s">
        <v>43</v>
      </c>
      <c r="B40" s="53"/>
      <c r="C40" s="54"/>
      <c r="D40" s="55">
        <f>0.7*SUM(D11:D13)+IF($E$17="*",$D$17,0)+IF($E$18="*",$D$18,0)</f>
        <v>1.4</v>
      </c>
      <c r="E40" s="56">
        <f>D40/D33</f>
        <v>3.7837837837837833E-2</v>
      </c>
      <c r="F40" s="81"/>
      <c r="G40" s="81"/>
      <c r="H40" s="81"/>
      <c r="I40" s="81"/>
    </row>
    <row r="41" spans="1:10" x14ac:dyDescent="0.25">
      <c r="A41" s="46" t="s">
        <v>50</v>
      </c>
      <c r="B41" s="27"/>
      <c r="C41" s="28"/>
      <c r="D41" s="29"/>
      <c r="E41" s="30" t="str">
        <f>IF($E$34&gt;75%,IF($D$35&lt;=30,"EXCEPTUADO",IF(J63&gt;75%,"NON","EXCEPTUADO")),"NON")</f>
        <v>NON</v>
      </c>
      <c r="F41" s="1"/>
      <c r="G41" s="1"/>
      <c r="H41" s="1"/>
      <c r="I41" s="1"/>
    </row>
    <row r="42" spans="1:10" x14ac:dyDescent="0.25">
      <c r="A42" s="35" t="s">
        <v>51</v>
      </c>
      <c r="B42" s="13"/>
      <c r="C42" s="14"/>
      <c r="D42" s="2"/>
      <c r="E42" s="32" t="str">
        <f>IF($E$36&gt;75%,IF($D$37&lt;=30,"EXCEPTUADO","NON"),"NON")</f>
        <v>NON</v>
      </c>
      <c r="F42" s="1"/>
      <c r="G42" s="1"/>
      <c r="H42" s="1"/>
      <c r="I42" s="1"/>
    </row>
    <row r="43" spans="1:10" ht="15.75" thickBot="1" x14ac:dyDescent="0.3">
      <c r="A43" s="36" t="s">
        <v>58</v>
      </c>
      <c r="B43" s="37"/>
      <c r="C43" s="38"/>
      <c r="D43" s="39"/>
      <c r="E43" s="40" t="str">
        <f>IF($E$38&gt;75%,IF($D$39&lt;=30,"EXCEPTUADO","NON"),"NON")</f>
        <v>NON</v>
      </c>
      <c r="F43" s="1"/>
      <c r="G43" s="1"/>
      <c r="H43" s="1"/>
      <c r="I43" s="1"/>
    </row>
    <row r="46" spans="1:10" hidden="1" x14ac:dyDescent="0.25">
      <c r="A46" t="s">
        <v>6</v>
      </c>
    </row>
    <row r="47" spans="1:10" hidden="1" x14ac:dyDescent="0.25">
      <c r="A47" t="s">
        <v>7</v>
      </c>
      <c r="C47" t="str">
        <f>C5</f>
        <v>Millo</v>
      </c>
      <c r="D47">
        <f>D5</f>
        <v>30</v>
      </c>
      <c r="E47">
        <f t="shared" ref="E47:E56" si="1">IF(D47=$C$62,0,D47)</f>
        <v>0</v>
      </c>
      <c r="J47">
        <f t="shared" ref="J47:J55" si="2">E47</f>
        <v>0</v>
      </c>
    </row>
    <row r="48" spans="1:10" hidden="1" x14ac:dyDescent="0.25">
      <c r="A48" t="s">
        <v>13</v>
      </c>
      <c r="C48" t="str">
        <f>C6</f>
        <v>Trigo</v>
      </c>
      <c r="D48">
        <f>D6</f>
        <v>0</v>
      </c>
      <c r="E48">
        <f t="shared" si="1"/>
        <v>0</v>
      </c>
      <c r="J48">
        <f t="shared" si="2"/>
        <v>0</v>
      </c>
    </row>
    <row r="49" spans="1:10 9043:9043" hidden="1" x14ac:dyDescent="0.25">
      <c r="A49" t="s">
        <v>8</v>
      </c>
      <c r="C49" t="str">
        <f t="shared" ref="C49" si="3">C7</f>
        <v>Pataca</v>
      </c>
      <c r="D49">
        <f t="shared" ref="D49" si="4">D7</f>
        <v>0</v>
      </c>
      <c r="E49">
        <f t="shared" si="1"/>
        <v>0</v>
      </c>
      <c r="J49">
        <f t="shared" si="2"/>
        <v>0</v>
      </c>
    </row>
    <row r="50" spans="1:10 9043:9043" hidden="1" x14ac:dyDescent="0.25">
      <c r="A50" t="s">
        <v>9</v>
      </c>
      <c r="C50" t="str">
        <f t="shared" ref="C50" si="5">C8</f>
        <v>Xirasol</v>
      </c>
      <c r="D50">
        <f t="shared" ref="D50" si="6">D8</f>
        <v>5</v>
      </c>
      <c r="E50">
        <f t="shared" si="1"/>
        <v>5</v>
      </c>
      <c r="J50">
        <f t="shared" si="2"/>
        <v>5</v>
      </c>
    </row>
    <row r="51" spans="1:10 9043:9043" hidden="1" x14ac:dyDescent="0.25">
      <c r="A51" t="s">
        <v>10</v>
      </c>
      <c r="C51">
        <f t="shared" ref="C51" si="7">C9</f>
        <v>0</v>
      </c>
      <c r="D51">
        <f t="shared" ref="D51" si="8">D9</f>
        <v>0</v>
      </c>
      <c r="E51">
        <f t="shared" si="1"/>
        <v>0</v>
      </c>
      <c r="J51">
        <f t="shared" si="2"/>
        <v>0</v>
      </c>
    </row>
    <row r="52" spans="1:10 9043:9043" hidden="1" x14ac:dyDescent="0.25">
      <c r="A52" t="s">
        <v>11</v>
      </c>
      <c r="C52">
        <f t="shared" ref="C52" si="9">C10</f>
        <v>0</v>
      </c>
      <c r="D52">
        <f t="shared" ref="D52" si="10">D10</f>
        <v>0</v>
      </c>
      <c r="E52">
        <f t="shared" si="1"/>
        <v>0</v>
      </c>
      <c r="J52">
        <f t="shared" si="2"/>
        <v>0</v>
      </c>
    </row>
    <row r="53" spans="1:10 9043:9043" hidden="1" x14ac:dyDescent="0.25">
      <c r="A53" t="s">
        <v>12</v>
      </c>
      <c r="C53" t="str">
        <f t="shared" ref="C53" si="11">C11</f>
        <v>Alfalfa</v>
      </c>
      <c r="D53">
        <f t="shared" ref="D53" si="12">D11</f>
        <v>2</v>
      </c>
      <c r="E53">
        <f t="shared" si="1"/>
        <v>2</v>
      </c>
      <c r="J53">
        <f t="shared" si="2"/>
        <v>2</v>
      </c>
    </row>
    <row r="54" spans="1:10 9043:9043" hidden="1" x14ac:dyDescent="0.25">
      <c r="A54" t="s">
        <v>20</v>
      </c>
      <c r="C54">
        <f t="shared" ref="C54" si="13">C12</f>
        <v>0</v>
      </c>
      <c r="D54">
        <f t="shared" ref="D54" si="14">D12</f>
        <v>0</v>
      </c>
      <c r="E54">
        <f t="shared" si="1"/>
        <v>0</v>
      </c>
      <c r="J54">
        <f t="shared" si="2"/>
        <v>0</v>
      </c>
    </row>
    <row r="55" spans="1:10 9043:9043" hidden="1" x14ac:dyDescent="0.25">
      <c r="A55" t="s">
        <v>14</v>
      </c>
      <c r="C55">
        <f t="shared" ref="C55" si="15">C13</f>
        <v>0</v>
      </c>
      <c r="D55">
        <f>D13</f>
        <v>0</v>
      </c>
      <c r="E55">
        <f>IF(D55=$C$62,0,D55)</f>
        <v>0</v>
      </c>
      <c r="J55">
        <f t="shared" si="2"/>
        <v>0</v>
      </c>
    </row>
    <row r="56" spans="1:10 9043:9043" hidden="1" x14ac:dyDescent="0.25">
      <c r="A56" t="s">
        <v>15</v>
      </c>
      <c r="C56" t="str">
        <f t="shared" ref="C56" si="16">C14</f>
        <v>Pradeira menos 5 anos</v>
      </c>
      <c r="D56">
        <f>D14+D15+D16</f>
        <v>0</v>
      </c>
      <c r="E56">
        <f t="shared" si="1"/>
        <v>0</v>
      </c>
    </row>
    <row r="57" spans="1:10 9043:9043" hidden="1" x14ac:dyDescent="0.25">
      <c r="A57" t="s">
        <v>16</v>
      </c>
      <c r="C57">
        <f t="shared" ref="C57" si="17">C15</f>
        <v>0</v>
      </c>
    </row>
    <row r="58" spans="1:10 9043:9043" hidden="1" x14ac:dyDescent="0.25">
      <c r="A58" t="s">
        <v>17</v>
      </c>
      <c r="C58">
        <f t="shared" ref="C58" si="18">C16</f>
        <v>0</v>
      </c>
    </row>
    <row r="59" spans="1:10 9043:9043" hidden="1" x14ac:dyDescent="0.25">
      <c r="A59" t="s">
        <v>18</v>
      </c>
      <c r="C59" t="str">
        <f t="shared" ref="C59" si="19">C17</f>
        <v>Barbeito SIE (9 meses sen actividade)</v>
      </c>
      <c r="D59">
        <f>D17+D18</f>
        <v>0</v>
      </c>
      <c r="E59">
        <f>IF(D59=$C$62,0,D59)</f>
        <v>0</v>
      </c>
    </row>
    <row r="60" spans="1:10 9043:9043" hidden="1" x14ac:dyDescent="0.25">
      <c r="A60" t="s">
        <v>19</v>
      </c>
      <c r="C60" t="str">
        <f t="shared" ref="C60" si="20">C18</f>
        <v>Barbeito non SIE</v>
      </c>
    </row>
    <row r="61" spans="1:10 9043:9043" hidden="1" x14ac:dyDescent="0.25">
      <c r="A61" t="s">
        <v>21</v>
      </c>
    </row>
    <row r="62" spans="1:10 9043:9043" hidden="1" x14ac:dyDescent="0.25">
      <c r="C62">
        <f>MAX(D47:D60)</f>
        <v>30</v>
      </c>
      <c r="D62">
        <f>MAX(E47:E60)</f>
        <v>5</v>
      </c>
      <c r="J62">
        <f>MAX(J47:J55)</f>
        <v>5</v>
      </c>
      <c r="MIU62" t="s">
        <v>62</v>
      </c>
    </row>
    <row r="63" spans="1:10 9043:9043" hidden="1" x14ac:dyDescent="0.25">
      <c r="C63">
        <f>COUNTIF(D47:D60,C62)</f>
        <v>1</v>
      </c>
      <c r="J63" s="71">
        <f>J62/D35</f>
        <v>0.13513513513513514</v>
      </c>
    </row>
    <row r="64" spans="1:10 9043:9043" hidden="1" x14ac:dyDescent="0.25">
      <c r="D64">
        <f>IF(C63=1,C62+D62,2*C62)</f>
        <v>35</v>
      </c>
    </row>
    <row r="65" spans="1:1" hidden="1" x14ac:dyDescent="0.25"/>
    <row r="66" spans="1:1" hidden="1" x14ac:dyDescent="0.25"/>
    <row r="67" spans="1:1" hidden="1" x14ac:dyDescent="0.25"/>
    <row r="68" spans="1:1" hidden="1" x14ac:dyDescent="0.25"/>
    <row r="69" spans="1:1" hidden="1" x14ac:dyDescent="0.25"/>
    <row r="70" spans="1:1" hidden="1" x14ac:dyDescent="0.25">
      <c r="A70" t="s">
        <v>2</v>
      </c>
    </row>
    <row r="71" spans="1:1" hidden="1" x14ac:dyDescent="0.25">
      <c r="A71" t="s">
        <v>23</v>
      </c>
    </row>
    <row r="72" spans="1:1" hidden="1" x14ac:dyDescent="0.25">
      <c r="A72" t="s">
        <v>22</v>
      </c>
    </row>
    <row r="73" spans="1:1" hidden="1" x14ac:dyDescent="0.25">
      <c r="A73" t="s">
        <v>24</v>
      </c>
    </row>
    <row r="74" spans="1:1" hidden="1" x14ac:dyDescent="0.25"/>
    <row r="75" spans="1:1" hidden="1" x14ac:dyDescent="0.25">
      <c r="A75" t="s">
        <v>33</v>
      </c>
    </row>
    <row r="76" spans="1:1" hidden="1" x14ac:dyDescent="0.25">
      <c r="A76" t="s">
        <v>27</v>
      </c>
    </row>
    <row r="77" spans="1:1" hidden="1" x14ac:dyDescent="0.25">
      <c r="A77" t="s">
        <v>28</v>
      </c>
    </row>
    <row r="78" spans="1:1" hidden="1" x14ac:dyDescent="0.25">
      <c r="A78" t="s">
        <v>29</v>
      </c>
    </row>
    <row r="79" spans="1:1" hidden="1" x14ac:dyDescent="0.25">
      <c r="A79" t="s">
        <v>31</v>
      </c>
    </row>
    <row r="80" spans="1:1" hidden="1" x14ac:dyDescent="0.25">
      <c r="A80" t="s">
        <v>30</v>
      </c>
    </row>
    <row r="81" spans="1:1" hidden="1" x14ac:dyDescent="0.25">
      <c r="A81" t="s">
        <v>32</v>
      </c>
    </row>
    <row r="82" spans="1:1" hidden="1" x14ac:dyDescent="0.25"/>
    <row r="83" spans="1:1" hidden="1" x14ac:dyDescent="0.25">
      <c r="A83" t="s">
        <v>34</v>
      </c>
    </row>
    <row r="84" spans="1:1" hidden="1" x14ac:dyDescent="0.25">
      <c r="A84" t="s">
        <v>25</v>
      </c>
    </row>
    <row r="85" spans="1:1" hidden="1" x14ac:dyDescent="0.25">
      <c r="A85" t="s">
        <v>44</v>
      </c>
    </row>
    <row r="87" spans="1:1" x14ac:dyDescent="0.25">
      <c r="A87" s="79"/>
    </row>
    <row r="117" ht="43.5" customHeight="1" x14ac:dyDescent="0.25"/>
    <row r="118" ht="65.25" customHeight="1" x14ac:dyDescent="0.25"/>
    <row r="119" ht="9" customHeight="1" x14ac:dyDescent="0.25"/>
  </sheetData>
  <sheetProtection password="CA74" sheet="1" objects="1" scenarios="1" selectLockedCells="1"/>
  <mergeCells count="8">
    <mergeCell ref="A21:C21"/>
    <mergeCell ref="A2:D2"/>
    <mergeCell ref="A5:A10"/>
    <mergeCell ref="A11:A13"/>
    <mergeCell ref="A14:A16"/>
    <mergeCell ref="A17:A18"/>
    <mergeCell ref="A19:C19"/>
    <mergeCell ref="A3:D3"/>
  </mergeCells>
  <conditionalFormatting sqref="E24:G24">
    <cfRule type="cellIs" dxfId="15" priority="17" operator="equal">
      <formula>"SI"</formula>
    </cfRule>
    <cfRule type="cellIs" dxfId="14" priority="18" operator="equal">
      <formula>"NON"</formula>
    </cfRule>
    <cfRule type="cellIs" dxfId="13" priority="20" operator="equal">
      <formula>"""SI"""</formula>
    </cfRule>
  </conditionalFormatting>
  <conditionalFormatting sqref="E26:G26">
    <cfRule type="cellIs" dxfId="12" priority="16" operator="equal">
      <formula>"SI"</formula>
    </cfRule>
    <cfRule type="cellIs" dxfId="11" priority="19" operator="equal">
      <formula>"NON"</formula>
    </cfRule>
  </conditionalFormatting>
  <conditionalFormatting sqref="E43:I43">
    <cfRule type="cellIs" dxfId="10" priority="14" operator="equal">
      <formula>"EXCEPTUADO"</formula>
    </cfRule>
    <cfRule type="cellIs" dxfId="9" priority="15" operator="equal">
      <formula>"NON"</formula>
    </cfRule>
  </conditionalFormatting>
  <conditionalFormatting sqref="E42:I42">
    <cfRule type="cellIs" dxfId="8" priority="10" operator="equal">
      <formula>"EXCEPTUADO"</formula>
    </cfRule>
    <cfRule type="cellIs" dxfId="7" priority="11" operator="equal">
      <formula>"NON"</formula>
    </cfRule>
  </conditionalFormatting>
  <conditionalFormatting sqref="E41:I41">
    <cfRule type="cellIs" dxfId="6" priority="8" operator="equal">
      <formula>"EXCEPTUADO"</formula>
    </cfRule>
    <cfRule type="cellIs" dxfId="5" priority="9" operator="equal">
      <formula>"NON"</formula>
    </cfRule>
  </conditionalFormatting>
  <conditionalFormatting sqref="B29">
    <cfRule type="cellIs" dxfId="4" priority="5" operator="greaterThan">
      <formula>0.75</formula>
    </cfRule>
  </conditionalFormatting>
  <conditionalFormatting sqref="B30">
    <cfRule type="cellIs" dxfId="3" priority="4" operator="greaterThan">
      <formula>0.95</formula>
    </cfRule>
  </conditionalFormatting>
  <conditionalFormatting sqref="I27">
    <cfRule type="containsText" dxfId="2" priority="3" operator="containsText" text="has">
      <formula>NOT(ISERROR(SEARCH("has",I27)))</formula>
    </cfRule>
  </conditionalFormatting>
  <conditionalFormatting sqref="H27">
    <cfRule type="cellIs" dxfId="1" priority="2" operator="greaterThan">
      <formula>0</formula>
    </cfRule>
  </conditionalFormatting>
  <conditionalFormatting sqref="H10">
    <cfRule type="cellIs" dxfId="0" priority="1" operator="lessThan">
      <formula>$H$6</formula>
    </cfRule>
  </conditionalFormatting>
  <dataValidations count="5">
    <dataValidation type="list" allowBlank="1" showInputMessage="1" showErrorMessage="1" sqref="C5:C10">
      <formula1>$A$47:$A$61</formula1>
    </dataValidation>
    <dataValidation type="list" allowBlank="1" showInputMessage="1" showErrorMessage="1" sqref="C11:C13">
      <formula1>$A$71:$A$73</formula1>
    </dataValidation>
    <dataValidation type="list" allowBlank="1" showInputMessage="1" showErrorMessage="1" sqref="C14:C16">
      <formula1>$A$76:$A$81</formula1>
    </dataValidation>
    <dataValidation type="list" allowBlank="1" showInputMessage="1" showErrorMessage="1" sqref="C17:C18">
      <formula1>$A$84:$A$85</formula1>
    </dataValidation>
    <dataValidation type="decimal" operator="greaterThanOrEqual" allowBlank="1" showInputMessage="1" showErrorMessage="1" errorTitle="Valor Incorrecto" error="Debe insertar un numero positivo" sqref="D5:D21">
      <formula1>0</formula1>
    </dataValidation>
  </dataValidations>
  <pageMargins left="0.25" right="0.25" top="0.75" bottom="0.75" header="0.3" footer="0.3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Hoja1!Área_de_impresión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Fogga</dc:creator>
  <cp:lastModifiedBy>Sevillano González, Celso</cp:lastModifiedBy>
  <dcterms:created xsi:type="dcterms:W3CDTF">2015-02-28T11:13:24Z</dcterms:created>
  <dcterms:modified xsi:type="dcterms:W3CDTF">2015-04-30T05:47:58Z</dcterms:modified>
</cp:coreProperties>
</file>